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ed883c807b462d/Attachments/Desktop/W3M/"/>
    </mc:Choice>
  </mc:AlternateContent>
  <xr:revisionPtr revIDLastSave="0" documentId="8_{C530E231-7DF6-4E13-B5B2-D105557C0EE5}" xr6:coauthVersionLast="47" xr6:coauthVersionMax="47" xr10:uidLastSave="{00000000-0000-0000-0000-000000000000}"/>
  <bookViews>
    <workbookView xWindow="-108" yWindow="-108" windowWidth="23256" windowHeight="12456" xr2:uid="{9CCFB7A8-5398-461D-9C23-9E76A0EDF4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" i="1" l="1"/>
  <c r="U11" i="1" s="1"/>
  <c r="T8" i="1"/>
  <c r="M8" i="1"/>
  <c r="F8" i="1"/>
  <c r="C6" i="1"/>
  <c r="C5" i="1"/>
  <c r="AA4" i="1"/>
  <c r="AC4" i="1" s="1"/>
  <c r="T4" i="1"/>
  <c r="T5" i="1" s="1"/>
  <c r="M4" i="1"/>
  <c r="M5" i="1" s="1"/>
  <c r="F4" i="1"/>
  <c r="H4" i="1" s="1"/>
  <c r="C4" i="1"/>
  <c r="AC3" i="1"/>
  <c r="V3" i="1"/>
  <c r="W3" i="1" s="1"/>
  <c r="P3" i="1"/>
  <c r="O3" i="1"/>
  <c r="H3" i="1"/>
  <c r="D3" i="1"/>
  <c r="N3" i="1" s="1"/>
  <c r="Q3" i="1" s="1"/>
  <c r="C3" i="1"/>
  <c r="AA5" i="1" l="1"/>
  <c r="AC5" i="1" s="1"/>
  <c r="AD5" i="1" s="1"/>
  <c r="I3" i="1"/>
  <c r="AD4" i="1"/>
  <c r="V4" i="1"/>
  <c r="W4" i="1" s="1"/>
  <c r="V5" i="1"/>
  <c r="W5" i="1" s="1"/>
  <c r="T6" i="1"/>
  <c r="V6" i="1" s="1"/>
  <c r="W6" i="1" s="1"/>
  <c r="K3" i="1"/>
  <c r="G3" i="1"/>
  <c r="J3" i="1" s="1"/>
  <c r="O5" i="1"/>
  <c r="P5" i="1" s="1"/>
  <c r="M6" i="1"/>
  <c r="O6" i="1" s="1"/>
  <c r="O4" i="1"/>
  <c r="D5" i="1"/>
  <c r="Y3" i="1"/>
  <c r="P4" i="1"/>
  <c r="F5" i="1"/>
  <c r="D6" i="1"/>
  <c r="I4" i="1"/>
  <c r="P6" i="1"/>
  <c r="D4" i="1"/>
  <c r="R3" i="1"/>
  <c r="AD3" i="1"/>
  <c r="AB3" i="1" s="1"/>
  <c r="AA6" i="1"/>
  <c r="AC6" i="1" s="1"/>
  <c r="AD6" i="1" s="1"/>
  <c r="U3" i="1"/>
  <c r="X3" i="1" s="1"/>
  <c r="AB6" i="1" l="1"/>
  <c r="R6" i="1"/>
  <c r="U6" i="1"/>
  <c r="X6" i="1" s="1"/>
  <c r="Y6" i="1"/>
  <c r="K6" i="1"/>
  <c r="N6" i="1"/>
  <c r="Q6" i="1" s="1"/>
  <c r="AE6" i="1"/>
  <c r="H5" i="1"/>
  <c r="I5" i="1" s="1"/>
  <c r="G5" i="1" s="1"/>
  <c r="J5" i="1" s="1"/>
  <c r="F6" i="1"/>
  <c r="H6" i="1" s="1"/>
  <c r="I6" i="1" s="1"/>
  <c r="G6" i="1" s="1"/>
  <c r="J6" i="1" s="1"/>
  <c r="AE3" i="1"/>
  <c r="U4" i="1"/>
  <c r="X4" i="1" s="1"/>
  <c r="K4" i="1"/>
  <c r="N4" i="1"/>
  <c r="Q4" i="1" s="1"/>
  <c r="AE4" i="1"/>
  <c r="AB4" i="1"/>
  <c r="R4" i="1"/>
  <c r="Y4" i="1"/>
  <c r="G4" i="1"/>
  <c r="J4" i="1" s="1"/>
  <c r="AB5" i="1"/>
  <c r="R5" i="1"/>
  <c r="AE5" i="1"/>
  <c r="U5" i="1"/>
  <c r="X5" i="1" s="1"/>
  <c r="Y5" i="1"/>
  <c r="N5" i="1"/>
  <c r="Q5" i="1" s="1"/>
  <c r="K5" i="1" l="1"/>
</calcChain>
</file>

<file path=xl/sharedStrings.xml><?xml version="1.0" encoding="utf-8"?>
<sst xmlns="http://schemas.openxmlformats.org/spreadsheetml/2006/main" count="58" uniqueCount="29">
  <si>
    <t>Pack</t>
  </si>
  <si>
    <t>STARTER</t>
  </si>
  <si>
    <t>Daily</t>
  </si>
  <si>
    <t>Weeks to</t>
  </si>
  <si>
    <t>Break Even</t>
  </si>
  <si>
    <t>Annual</t>
  </si>
  <si>
    <t>BUILDER</t>
  </si>
  <si>
    <t>EXECUTIVE</t>
  </si>
  <si>
    <t>FREE</t>
  </si>
  <si>
    <t xml:space="preserve">Weeks to </t>
  </si>
  <si>
    <t>Return</t>
  </si>
  <si>
    <t>Total  ROI</t>
  </si>
  <si>
    <t>Profit</t>
  </si>
  <si>
    <t xml:space="preserve"> Return</t>
  </si>
  <si>
    <t>Complete</t>
  </si>
  <si>
    <t>weeks</t>
  </si>
  <si>
    <t>%</t>
  </si>
  <si>
    <t>Daily %</t>
  </si>
  <si>
    <t>1 - 9</t>
  </si>
  <si>
    <t>10 - 19</t>
  </si>
  <si>
    <t>20 - 99</t>
  </si>
  <si>
    <t>100+</t>
  </si>
  <si>
    <t>Total</t>
  </si>
  <si>
    <t>Cost</t>
  </si>
  <si>
    <t>Potential</t>
  </si>
  <si>
    <t>Matrix</t>
  </si>
  <si>
    <t>Income</t>
  </si>
  <si>
    <t xml:space="preserve">Each </t>
  </si>
  <si>
    <t>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</si>
</sst>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$-409]* #,##0.00_ ;_-[$$-409]* \-#,##0.00\ ;_-[$$-409]* &quot;-&quot;??_ ;_-@_ "/>
    <numFmt numFmtId="165" formatCode="#,##0_ ;\-#,##0\ "/>
    <numFmt numFmtId="166" formatCode="0.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8EDA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0" fontId="4" fillId="0" borderId="0" xfId="1" applyNumberFormat="1" applyFont="1"/>
    <xf numFmtId="164" fontId="4" fillId="0" borderId="0" xfId="1" applyNumberFormat="1" applyFont="1"/>
    <xf numFmtId="165" fontId="4" fillId="0" borderId="0" xfId="0" applyNumberFormat="1" applyFont="1"/>
    <xf numFmtId="166" fontId="4" fillId="0" borderId="0" xfId="0" applyNumberFormat="1" applyFont="1"/>
    <xf numFmtId="165" fontId="4" fillId="4" borderId="0" xfId="0" applyNumberFormat="1" applyFont="1" applyFill="1"/>
    <xf numFmtId="10" fontId="4" fillId="0" borderId="0" xfId="0" applyNumberFormat="1" applyFont="1"/>
    <xf numFmtId="0" fontId="4" fillId="5" borderId="0" xfId="0" applyFont="1" applyFill="1"/>
    <xf numFmtId="49" fontId="3" fillId="0" borderId="0" xfId="0" applyNumberFormat="1" applyFont="1" applyAlignment="1">
      <alignment horizontal="center"/>
    </xf>
    <xf numFmtId="164" fontId="2" fillId="0" borderId="0" xfId="0" applyNumberFormat="1" applyFont="1"/>
    <xf numFmtId="49" fontId="5" fillId="0" borderId="0" xfId="0" applyNumberFormat="1" applyFont="1" applyAlignment="1">
      <alignment horizontal="center"/>
    </xf>
    <xf numFmtId="164" fontId="2" fillId="6" borderId="0" xfId="0" applyNumberFormat="1" applyFont="1" applyFill="1"/>
    <xf numFmtId="164" fontId="4" fillId="6" borderId="0" xfId="0" applyNumberFormat="1" applyFont="1" applyFill="1"/>
    <xf numFmtId="49" fontId="4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6E9AE-D70B-4174-BDA7-D39B96ECD425}">
  <dimension ref="A1:AE11"/>
  <sheetViews>
    <sheetView tabSelected="1" workbookViewId="0">
      <selection sqref="A1:XFD1048576"/>
    </sheetView>
  </sheetViews>
  <sheetFormatPr defaultRowHeight="13.8" x14ac:dyDescent="0.3"/>
  <cols>
    <col min="1" max="1" width="8.5546875" style="25" bestFit="1" customWidth="1"/>
    <col min="2" max="2" width="6.88671875" style="10" bestFit="1" customWidth="1"/>
    <col min="3" max="3" width="8.77734375" style="10" bestFit="1" customWidth="1"/>
    <col min="4" max="4" width="8.44140625" style="10" bestFit="1" customWidth="1"/>
    <col min="5" max="5" width="2.5546875" style="10" customWidth="1"/>
    <col min="6" max="6" width="10" style="10" bestFit="1" customWidth="1"/>
    <col min="7" max="8" width="7.44140625" style="10" bestFit="1" customWidth="1"/>
    <col min="9" max="9" width="8.6640625" style="10" bestFit="1" customWidth="1"/>
    <col min="10" max="10" width="9.77734375" style="10" bestFit="1" customWidth="1"/>
    <col min="11" max="11" width="8.77734375" style="10" bestFit="1" customWidth="1"/>
    <col min="12" max="12" width="2.109375" style="10" customWidth="1"/>
    <col min="13" max="14" width="10" style="10" bestFit="1" customWidth="1"/>
    <col min="15" max="15" width="7.44140625" style="10" bestFit="1" customWidth="1"/>
    <col min="16" max="16" width="8.6640625" style="10" bestFit="1" customWidth="1"/>
    <col min="17" max="17" width="9.77734375" style="10" bestFit="1" customWidth="1"/>
    <col min="18" max="18" width="8.77734375" style="10" bestFit="1" customWidth="1"/>
    <col min="19" max="19" width="2.109375" style="10" customWidth="1"/>
    <col min="20" max="20" width="11" style="10" bestFit="1" customWidth="1"/>
    <col min="21" max="21" width="10.88671875" style="10" bestFit="1" customWidth="1"/>
    <col min="22" max="22" width="7.44140625" style="10" bestFit="1" customWidth="1"/>
    <col min="23" max="23" width="8.6640625" style="10" bestFit="1" customWidth="1"/>
    <col min="24" max="24" width="9.77734375" style="10" bestFit="1" customWidth="1"/>
    <col min="25" max="25" width="8.77734375" style="10" bestFit="1" customWidth="1"/>
    <col min="26" max="26" width="2.44140625" style="10" customWidth="1"/>
    <col min="27" max="27" width="6.6640625" style="10" bestFit="1" customWidth="1"/>
    <col min="28" max="28" width="6.44140625" style="10" bestFit="1" customWidth="1"/>
    <col min="29" max="29" width="7.44140625" style="10" bestFit="1" customWidth="1"/>
    <col min="30" max="30" width="8.88671875" style="10" bestFit="1"/>
    <col min="31" max="31" width="8.77734375" style="10" bestFit="1" customWidth="1"/>
    <col min="32" max="16384" width="8.88671875" style="10"/>
  </cols>
  <sheetData>
    <row r="1" spans="1:31" s="3" customFormat="1" x14ac:dyDescent="0.3">
      <c r="A1" s="1" t="s">
        <v>0</v>
      </c>
      <c r="B1" s="2">
        <v>1</v>
      </c>
      <c r="E1" s="4"/>
      <c r="F1" s="5" t="s">
        <v>1</v>
      </c>
      <c r="G1" s="3" t="s">
        <v>2</v>
      </c>
      <c r="H1" s="3" t="s">
        <v>2</v>
      </c>
      <c r="I1" s="3" t="s">
        <v>3</v>
      </c>
      <c r="J1" s="3" t="s">
        <v>4</v>
      </c>
      <c r="K1" s="3" t="s">
        <v>5</v>
      </c>
      <c r="L1" s="6"/>
      <c r="M1" s="5" t="s">
        <v>6</v>
      </c>
      <c r="N1" s="3" t="s">
        <v>2</v>
      </c>
      <c r="O1" s="3" t="s">
        <v>2</v>
      </c>
      <c r="P1" s="3" t="s">
        <v>3</v>
      </c>
      <c r="Q1" s="3" t="s">
        <v>4</v>
      </c>
      <c r="R1" s="3" t="s">
        <v>5</v>
      </c>
      <c r="S1" s="6"/>
      <c r="T1" s="5" t="s">
        <v>7</v>
      </c>
      <c r="U1" s="3" t="s">
        <v>2</v>
      </c>
      <c r="V1" s="3" t="s">
        <v>2</v>
      </c>
      <c r="W1" s="3" t="s">
        <v>3</v>
      </c>
      <c r="X1" s="3" t="s">
        <v>4</v>
      </c>
      <c r="Y1" s="3" t="s">
        <v>5</v>
      </c>
      <c r="Z1" s="7"/>
      <c r="AA1" s="5" t="s">
        <v>8</v>
      </c>
      <c r="AB1" s="3" t="s">
        <v>2</v>
      </c>
      <c r="AC1" s="3" t="s">
        <v>2</v>
      </c>
      <c r="AD1" s="3" t="s">
        <v>9</v>
      </c>
      <c r="AE1" s="3" t="s">
        <v>5</v>
      </c>
    </row>
    <row r="2" spans="1:31" s="3" customFormat="1" x14ac:dyDescent="0.3">
      <c r="A2" s="8">
        <v>250</v>
      </c>
      <c r="B2" s="3" t="s">
        <v>10</v>
      </c>
      <c r="C2" s="3" t="s">
        <v>11</v>
      </c>
      <c r="D2" s="3" t="s">
        <v>12</v>
      </c>
      <c r="E2" s="4"/>
      <c r="F2" s="8">
        <v>50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6"/>
      <c r="M2" s="8">
        <v>210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6"/>
      <c r="T2" s="8">
        <v>2010</v>
      </c>
      <c r="U2" s="3" t="s">
        <v>12</v>
      </c>
      <c r="V2" s="3" t="s">
        <v>13</v>
      </c>
      <c r="W2" s="3" t="s">
        <v>14</v>
      </c>
      <c r="X2" s="3" t="s">
        <v>15</v>
      </c>
      <c r="Y2" s="3" t="s">
        <v>16</v>
      </c>
      <c r="Z2" s="7"/>
      <c r="AA2" s="3" t="s">
        <v>17</v>
      </c>
      <c r="AB2" s="3" t="s">
        <v>12</v>
      </c>
      <c r="AC2" s="3" t="s">
        <v>13</v>
      </c>
      <c r="AD2" s="3" t="s">
        <v>14</v>
      </c>
      <c r="AE2" s="3" t="s">
        <v>16</v>
      </c>
    </row>
    <row r="3" spans="1:31" x14ac:dyDescent="0.3">
      <c r="A3" s="9" t="s">
        <v>18</v>
      </c>
      <c r="B3" s="10">
        <v>1.5</v>
      </c>
      <c r="C3" s="11">
        <f>A$2*$B3</f>
        <v>375</v>
      </c>
      <c r="D3" s="11">
        <f>C3-$A$2</f>
        <v>125</v>
      </c>
      <c r="E3" s="12"/>
      <c r="F3" s="13">
        <v>5.0000000000000001E-3</v>
      </c>
      <c r="G3" s="14">
        <f>($D3/(I3*5))*$B$1</f>
        <v>0.41666666666666669</v>
      </c>
      <c r="H3" s="11">
        <f>($A$2*F3)*$B$1</f>
        <v>1.25</v>
      </c>
      <c r="I3" s="15">
        <f>($C3*$B$1)/H3/5</f>
        <v>60</v>
      </c>
      <c r="J3" s="15">
        <f>(F$2+($A$2*$B$1))/G3/5</f>
        <v>144</v>
      </c>
      <c r="K3" s="16">
        <f>$D3/$C3/I3*52</f>
        <v>0.28888888888888886</v>
      </c>
      <c r="L3" s="17"/>
      <c r="M3" s="18">
        <v>7.4999999999999997E-3</v>
      </c>
      <c r="N3" s="14">
        <f>($D3/(P3*5))*$B$1</f>
        <v>0.625</v>
      </c>
      <c r="O3" s="11">
        <f>($A$2*M3)*$B$1</f>
        <v>1.875</v>
      </c>
      <c r="P3" s="15">
        <f>($C3*$B$1)/O3/5</f>
        <v>40</v>
      </c>
      <c r="Q3" s="15">
        <f>((M$2+$F$2)+($A$2*$B$1))/N3/5</f>
        <v>163.19999999999999</v>
      </c>
      <c r="R3" s="16">
        <f>$D3/$C3/P3*52</f>
        <v>0.43333333333333335</v>
      </c>
      <c r="S3" s="17"/>
      <c r="T3" s="18">
        <v>0.01</v>
      </c>
      <c r="U3" s="14">
        <f>($D3/(W3*5))*$B$1</f>
        <v>0.83333333333333337</v>
      </c>
      <c r="V3" s="11">
        <f>($A$2*T3)*$B$1</f>
        <v>2.5</v>
      </c>
      <c r="W3" s="15">
        <f>($C3*$B$1)/V3/5</f>
        <v>30</v>
      </c>
      <c r="X3" s="15">
        <f>((T$2+$F$2+$M$2)+($A$2*$B$1))/U3/5</f>
        <v>604.79999999999995</v>
      </c>
      <c r="Y3" s="16">
        <f>$D3/$C3/W3*52</f>
        <v>0.57777777777777772</v>
      </c>
      <c r="Z3" s="19"/>
      <c r="AA3" s="18">
        <v>2.5000000000000001E-3</v>
      </c>
      <c r="AB3" s="14">
        <f>($D3/(AD3*5))*$B$1</f>
        <v>0.20833333333333334</v>
      </c>
      <c r="AC3" s="11">
        <f>($A$2*AA3)*$B$1</f>
        <v>0.625</v>
      </c>
      <c r="AD3" s="15">
        <f>($C3*$B$1)/AC3/5</f>
        <v>120</v>
      </c>
      <c r="AE3" s="16">
        <f>$D3/$C3/AD3*52</f>
        <v>0.14444444444444443</v>
      </c>
    </row>
    <row r="4" spans="1:31" x14ac:dyDescent="0.3">
      <c r="A4" s="9" t="s">
        <v>19</v>
      </c>
      <c r="B4" s="10">
        <v>1.75</v>
      </c>
      <c r="C4" s="11">
        <f>A$2*$B4</f>
        <v>437.5</v>
      </c>
      <c r="D4" s="11">
        <f>C4-$A$2</f>
        <v>187.5</v>
      </c>
      <c r="E4" s="12"/>
      <c r="F4" s="13">
        <f>F3</f>
        <v>5.0000000000000001E-3</v>
      </c>
      <c r="G4" s="14">
        <f>($D4/(I4*5))*$B$1</f>
        <v>0.5357142857142857</v>
      </c>
      <c r="H4" s="11">
        <f t="shared" ref="H4:H6" si="0">($A$2*F4)*$B$1</f>
        <v>1.25</v>
      </c>
      <c r="I4" s="15">
        <f>($C4*$B$1)/H4/5</f>
        <v>70</v>
      </c>
      <c r="J4" s="15">
        <f t="shared" ref="J4:J6" si="1">(F$2+($A$2*$B$1))/G4/5</f>
        <v>112</v>
      </c>
      <c r="K4" s="16">
        <f t="shared" ref="K4:K6" si="2">$D4/$C4/I4*52</f>
        <v>0.3183673469387755</v>
      </c>
      <c r="L4" s="17"/>
      <c r="M4" s="13">
        <f>M3</f>
        <v>7.4999999999999997E-3</v>
      </c>
      <c r="N4" s="14">
        <f>($D4/(P4*5))*$B$1</f>
        <v>0.80357142857142849</v>
      </c>
      <c r="O4" s="11">
        <f t="shared" ref="O4:O6" si="3">($A$2*M4)*$B$1</f>
        <v>1.875</v>
      </c>
      <c r="P4" s="15">
        <f>($C4*$B$1)/O4/5</f>
        <v>46.666666666666671</v>
      </c>
      <c r="Q4" s="15">
        <f>((M$2+$F$2)+($A$2*$B$1))/N4/5</f>
        <v>126.93333333333335</v>
      </c>
      <c r="R4" s="16">
        <f t="shared" ref="R4:R6" si="4">$D4/$C4/P4*52</f>
        <v>0.47755102040816322</v>
      </c>
      <c r="S4" s="17"/>
      <c r="T4" s="18">
        <f>T3</f>
        <v>0.01</v>
      </c>
      <c r="U4" s="14">
        <f>($D4/(W4*5))*$B$1</f>
        <v>1.0714285714285714</v>
      </c>
      <c r="V4" s="11">
        <f t="shared" ref="V4:V6" si="5">($A$2*T4)*$B$1</f>
        <v>2.5</v>
      </c>
      <c r="W4" s="15">
        <f>($C4*$B$1)/V4/5</f>
        <v>35</v>
      </c>
      <c r="X4" s="15">
        <f>((T$2+$F$2+$M$2)+($A$2*$B$1))/U4/5</f>
        <v>470.4</v>
      </c>
      <c r="Y4" s="16">
        <f t="shared" ref="Y4:Y6" si="6">$D4/$C4/W4*52</f>
        <v>0.63673469387755099</v>
      </c>
      <c r="Z4" s="19"/>
      <c r="AA4" s="18">
        <f>AA3</f>
        <v>2.5000000000000001E-3</v>
      </c>
      <c r="AB4" s="14">
        <f>($D4/(AD4*5))*$B$1</f>
        <v>0.26785714285714285</v>
      </c>
      <c r="AC4" s="11">
        <f t="shared" ref="AC4:AC6" si="7">($A$2*AA4)*$B$1</f>
        <v>0.625</v>
      </c>
      <c r="AD4" s="15">
        <f>($C4*$B$1)/AC4/5</f>
        <v>140</v>
      </c>
      <c r="AE4" s="16">
        <f>$D4/$C4/AD4*52</f>
        <v>0.15918367346938775</v>
      </c>
    </row>
    <row r="5" spans="1:31" x14ac:dyDescent="0.3">
      <c r="A5" s="9" t="s">
        <v>20</v>
      </c>
      <c r="B5" s="10">
        <v>2</v>
      </c>
      <c r="C5" s="11">
        <f>A$2*$B5</f>
        <v>500</v>
      </c>
      <c r="D5" s="11">
        <f>C5-$A$2</f>
        <v>250</v>
      </c>
      <c r="E5" s="12"/>
      <c r="F5" s="13">
        <f t="shared" ref="F5:F6" si="8">F4</f>
        <v>5.0000000000000001E-3</v>
      </c>
      <c r="G5" s="14">
        <f>($D5/(I5*5))*$B$1</f>
        <v>0.625</v>
      </c>
      <c r="H5" s="11">
        <f t="shared" si="0"/>
        <v>1.25</v>
      </c>
      <c r="I5" s="15">
        <f>($C5*$B$1)/H5/5</f>
        <v>80</v>
      </c>
      <c r="J5" s="15">
        <f t="shared" si="1"/>
        <v>96</v>
      </c>
      <c r="K5" s="16">
        <f t="shared" si="2"/>
        <v>0.32500000000000001</v>
      </c>
      <c r="L5" s="17"/>
      <c r="M5" s="13">
        <f t="shared" ref="M5:M6" si="9">M4</f>
        <v>7.4999999999999997E-3</v>
      </c>
      <c r="N5" s="14">
        <f>($D5/(P5*5))*$B$1</f>
        <v>0.93749999999999989</v>
      </c>
      <c r="O5" s="11">
        <f t="shared" si="3"/>
        <v>1.875</v>
      </c>
      <c r="P5" s="15">
        <f>($C5*$B$1)/O5/5</f>
        <v>53.333333333333336</v>
      </c>
      <c r="Q5" s="15">
        <f>((M$2+$F$2)+($A$2*$B$1))/N5/5</f>
        <v>108.80000000000003</v>
      </c>
      <c r="R5" s="16">
        <f t="shared" si="4"/>
        <v>0.48749999999999999</v>
      </c>
      <c r="S5" s="17"/>
      <c r="T5" s="18">
        <f t="shared" ref="T5:T6" si="10">T4</f>
        <v>0.01</v>
      </c>
      <c r="U5" s="14">
        <f>($D5/(W5*5))*$B$1</f>
        <v>1.25</v>
      </c>
      <c r="V5" s="11">
        <f t="shared" si="5"/>
        <v>2.5</v>
      </c>
      <c r="W5" s="15">
        <f>($C5*$B$1)/V5/5</f>
        <v>40</v>
      </c>
      <c r="X5" s="15">
        <f>((T$2+$F$2+$M$2)+($A$2*$B$1))/U5/5</f>
        <v>403.2</v>
      </c>
      <c r="Y5" s="16">
        <f t="shared" si="6"/>
        <v>0.65</v>
      </c>
      <c r="Z5" s="19"/>
      <c r="AA5" s="18">
        <f t="shared" ref="AA5:AA6" si="11">AA4</f>
        <v>2.5000000000000001E-3</v>
      </c>
      <c r="AB5" s="14">
        <f>($D5/(AD5*5))*$B$1</f>
        <v>0.3125</v>
      </c>
      <c r="AC5" s="11">
        <f t="shared" si="7"/>
        <v>0.625</v>
      </c>
      <c r="AD5" s="15">
        <f>($C5*$B$1)/AC5/5</f>
        <v>160</v>
      </c>
      <c r="AE5" s="16">
        <f>$D5/$C5/AD5*52</f>
        <v>0.16250000000000001</v>
      </c>
    </row>
    <row r="6" spans="1:31" x14ac:dyDescent="0.3">
      <c r="A6" s="9" t="s">
        <v>21</v>
      </c>
      <c r="B6" s="10">
        <v>2.5</v>
      </c>
      <c r="C6" s="11">
        <f>A$2*$B6</f>
        <v>625</v>
      </c>
      <c r="D6" s="11">
        <f>C6-$A$2</f>
        <v>375</v>
      </c>
      <c r="E6" s="12"/>
      <c r="F6" s="13">
        <f t="shared" si="8"/>
        <v>5.0000000000000001E-3</v>
      </c>
      <c r="G6" s="14">
        <f>($D6/(I6*5))*$B$1</f>
        <v>0.75</v>
      </c>
      <c r="H6" s="11">
        <f t="shared" si="0"/>
        <v>1.25</v>
      </c>
      <c r="I6" s="15">
        <f>($C6*$B$1)/H6/5</f>
        <v>100</v>
      </c>
      <c r="J6" s="15">
        <f t="shared" si="1"/>
        <v>80</v>
      </c>
      <c r="K6" s="16">
        <f t="shared" si="2"/>
        <v>0.312</v>
      </c>
      <c r="L6" s="17"/>
      <c r="M6" s="13">
        <f t="shared" si="9"/>
        <v>7.4999999999999997E-3</v>
      </c>
      <c r="N6" s="14">
        <f>($D6/(P6*5))*$B$1</f>
        <v>1.1250000000000002</v>
      </c>
      <c r="O6" s="11">
        <f t="shared" si="3"/>
        <v>1.875</v>
      </c>
      <c r="P6" s="15">
        <f>($C6*$B$1)/O6/5</f>
        <v>66.666666666666657</v>
      </c>
      <c r="Q6" s="15">
        <f>((M$2+$F$2)+($A$2*$B$1))/N6/5</f>
        <v>90.666666666666657</v>
      </c>
      <c r="R6" s="16">
        <f t="shared" si="4"/>
        <v>0.46800000000000008</v>
      </c>
      <c r="S6" s="17"/>
      <c r="T6" s="18">
        <f t="shared" si="10"/>
        <v>0.01</v>
      </c>
      <c r="U6" s="14">
        <f>($D6/(W6*5))*$B$1</f>
        <v>1.5</v>
      </c>
      <c r="V6" s="11">
        <f t="shared" si="5"/>
        <v>2.5</v>
      </c>
      <c r="W6" s="15">
        <f>($C6*$B$1)/V6/5</f>
        <v>50</v>
      </c>
      <c r="X6" s="15">
        <f>((T$2+$F$2+$M$2)+($A$2*$B$1))/U6/5</f>
        <v>336</v>
      </c>
      <c r="Y6" s="16">
        <f t="shared" si="6"/>
        <v>0.624</v>
      </c>
      <c r="Z6" s="19"/>
      <c r="AA6" s="18">
        <f t="shared" si="11"/>
        <v>2.5000000000000001E-3</v>
      </c>
      <c r="AB6" s="14">
        <f>($D6/(AD6*5))*$B$1</f>
        <v>0.375</v>
      </c>
      <c r="AC6" s="11">
        <f t="shared" si="7"/>
        <v>0.625</v>
      </c>
      <c r="AD6" s="15">
        <f>($C6*$B$1)/AC6/5</f>
        <v>200</v>
      </c>
      <c r="AE6" s="16">
        <f>$D6/$C6/AD6*52</f>
        <v>0.156</v>
      </c>
    </row>
    <row r="7" spans="1:31" x14ac:dyDescent="0.3">
      <c r="A7" s="20" t="s">
        <v>22</v>
      </c>
    </row>
    <row r="8" spans="1:31" x14ac:dyDescent="0.3">
      <c r="A8" s="20" t="s">
        <v>23</v>
      </c>
      <c r="F8" s="21">
        <f>F2+($A$2*$B$1)</f>
        <v>300</v>
      </c>
      <c r="M8" s="21">
        <f>M2+$F2+($A$2*$B$1)</f>
        <v>510</v>
      </c>
      <c r="T8" s="21">
        <f>T2+$F2+$M$2+($A$2*$B$1)</f>
        <v>2520</v>
      </c>
      <c r="AA8" s="21">
        <v>0</v>
      </c>
    </row>
    <row r="9" spans="1:31" x14ac:dyDescent="0.3">
      <c r="A9" s="22" t="s">
        <v>24</v>
      </c>
    </row>
    <row r="10" spans="1:31" x14ac:dyDescent="0.3">
      <c r="A10" s="22" t="s">
        <v>25</v>
      </c>
      <c r="B10" s="22" t="s">
        <v>26</v>
      </c>
    </row>
    <row r="11" spans="1:31" x14ac:dyDescent="0.3">
      <c r="A11" s="22" t="s">
        <v>27</v>
      </c>
      <c r="B11" s="22" t="s">
        <v>28</v>
      </c>
      <c r="F11" s="21">
        <v>528</v>
      </c>
      <c r="M11" s="21">
        <v>2640</v>
      </c>
      <c r="N11" s="23">
        <f>M11+F11</f>
        <v>3168</v>
      </c>
      <c r="T11" s="21">
        <v>16500</v>
      </c>
      <c r="U11" s="24">
        <f>N11+T11</f>
        <v>19668</v>
      </c>
      <c r="AA11" s="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Frame</dc:creator>
  <cp:lastModifiedBy>Graham Frame</cp:lastModifiedBy>
  <dcterms:created xsi:type="dcterms:W3CDTF">2026-08-10T09:44:12Z</dcterms:created>
  <dcterms:modified xsi:type="dcterms:W3CDTF">2026-08-10T09:45:26Z</dcterms:modified>
</cp:coreProperties>
</file>